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<sst xmlns="http://schemas.openxmlformats.org/spreadsheetml/2006/main" count="70" uniqueCount="33">
  <si>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Requirements</t>
  </si>
  <si>
    <t>L (in) =</t>
  </si>
  <si>
    <t>P (lb) =</t>
  </si>
  <si>
    <t>b (in) =</t>
  </si>
  <si>
    <t>X =</t>
  </si>
  <si>
    <t>AISI 1020 steel</t>
  </si>
  <si>
    <t>AISI 4340 steel</t>
  </si>
  <si>
    <t>7075-T6 aluminum</t>
  </si>
  <si>
    <t>Ti-6Al-4V</t>
  </si>
  <si>
    <t>Polycarbonate</t>
  </si>
  <si>
    <t>Loblolly pine</t>
  </si>
  <si>
    <t>GFRP</t>
  </si>
  <si>
    <t>CFRP</t>
  </si>
  <si>
    <t>Density</t>
  </si>
  <si>
    <t>Strength</t>
  </si>
  <si>
    <t>Modulus</t>
  </si>
  <si>
    <t>Cost Index</t>
  </si>
  <si>
    <t>g/cc</t>
  </si>
  <si>
    <t>slug/in3</t>
  </si>
  <si>
    <t>Mpa</t>
  </si>
  <si>
    <t>Gpa</t>
  </si>
  <si>
    <t>psi</t>
  </si>
  <si>
    <t>Depth, h</t>
  </si>
  <si>
    <t>in</t>
  </si>
  <si>
    <t>Deflection</t>
  </si>
  <si>
    <t>Least weight</t>
  </si>
  <si>
    <t>Least Cost</t>
  </si>
  <si>
    <t>Wt Rank</t>
  </si>
  <si>
    <t>Cost Rank</t>
  </si>
  <si>
    <t>v (in) =</t>
  </si>
  <si>
    <t>Selection Table - strength basis</t>
  </si>
  <si>
    <t>Selection Table - stiffness basis</t>
  </si>
  <si>
    <t>Stress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</si>
</sst>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18.28125" style="0" customWidth="1"/>
    <col min="3" max="3" width="9.421875" style="0" bestFit="1" customWidth="1"/>
    <col min="7" max="7" width="12.421875" style="0" bestFit="1" customWidth="1"/>
    <col min="8" max="8" width="12.421875" style="0" customWidth="1"/>
    <col min="9" max="9" width="12.421875" style="0" bestFit="1" customWidth="1"/>
    <col min="10" max="11" width="12.421875" style="0" customWidth="1"/>
  </cols>
  <sheetData>
    <row r="1" ht="12.75">
      <c r="A1" t="s">
        <v>0</v>
      </c>
    </row>
    <row r="2" spans="1:2" ht="12.75">
      <c r="A2" t="s">
        <v>1</v>
      </c>
      <c r="B2">
        <v>96</v>
      </c>
    </row>
    <row r="3" spans="1:2" ht="12.75">
      <c r="A3" t="s">
        <v>2</v>
      </c>
      <c r="B3">
        <v>300</v>
      </c>
    </row>
    <row r="4" spans="1:2" ht="12.75">
      <c r="A4" t="s">
        <v>3</v>
      </c>
      <c r="B4">
        <v>4</v>
      </c>
    </row>
    <row r="5" spans="1:2" ht="12.75">
      <c r="A5" t="s">
        <v>4</v>
      </c>
      <c r="B5">
        <v>1.5</v>
      </c>
    </row>
    <row r="6" spans="1:2" ht="12.75">
      <c r="A6" t="s">
        <v>29</v>
      </c>
      <c r="B6">
        <v>1</v>
      </c>
    </row>
    <row r="8" ht="12.75">
      <c r="A8" t="s">
        <v>30</v>
      </c>
    </row>
    <row r="9" spans="2:15" ht="12.75">
      <c r="B9" s="1" t="s">
        <v>13</v>
      </c>
      <c r="C9" s="1" t="s">
        <v>13</v>
      </c>
      <c r="D9" s="1" t="s">
        <v>14</v>
      </c>
      <c r="E9" s="1" t="s">
        <v>14</v>
      </c>
      <c r="F9" s="1" t="s">
        <v>16</v>
      </c>
      <c r="G9" s="1" t="s">
        <v>25</v>
      </c>
      <c r="H9" s="1" t="s">
        <v>27</v>
      </c>
      <c r="I9" s="1" t="s">
        <v>26</v>
      </c>
      <c r="J9" s="1" t="s">
        <v>28</v>
      </c>
      <c r="K9" s="1" t="s">
        <v>22</v>
      </c>
      <c r="L9" s="1" t="s">
        <v>15</v>
      </c>
      <c r="M9" s="1" t="s">
        <v>15</v>
      </c>
      <c r="N9" s="1" t="s">
        <v>24</v>
      </c>
      <c r="O9" s="1" t="s">
        <v>32</v>
      </c>
    </row>
    <row r="10" spans="2:16" ht="12.75">
      <c r="B10" s="1" t="s">
        <v>17</v>
      </c>
      <c r="C10" s="1" t="s">
        <v>18</v>
      </c>
      <c r="D10" s="1" t="s">
        <v>19</v>
      </c>
      <c r="E10" s="1" t="s">
        <v>21</v>
      </c>
      <c r="F10" s="1"/>
      <c r="G10" s="1"/>
      <c r="H10" s="1"/>
      <c r="I10" s="1"/>
      <c r="J10" s="1"/>
      <c r="K10" s="1" t="s">
        <v>23</v>
      </c>
      <c r="L10" s="1" t="s">
        <v>20</v>
      </c>
      <c r="M10" s="1" t="s">
        <v>21</v>
      </c>
      <c r="N10" s="1" t="s">
        <v>23</v>
      </c>
      <c r="O10" s="1" t="s">
        <v>21</v>
      </c>
      <c r="P10" s="1"/>
    </row>
    <row r="11" spans="1:15" ht="12.75">
      <c r="A11" t="s">
        <v>5</v>
      </c>
      <c r="B11" s="1">
        <v>7.9</v>
      </c>
      <c r="C11" s="2">
        <f>B11*0.001123</f>
        <v>0.008871700000000001</v>
      </c>
      <c r="D11" s="1">
        <v>260</v>
      </c>
      <c r="E11" s="3">
        <f>D11/6.895*1000</f>
        <v>37708.48440899203</v>
      </c>
      <c r="F11" s="1">
        <v>1</v>
      </c>
      <c r="G11" s="2">
        <f>C11/SQRT(E11)</f>
        <v>4.568643902636545E-05</v>
      </c>
      <c r="H11" s="1">
        <v>8</v>
      </c>
      <c r="I11" s="2">
        <f>C11*F11/SQRT(E11)</f>
        <v>4.568643902636545E-05</v>
      </c>
      <c r="J11" s="1">
        <v>2</v>
      </c>
      <c r="K11" s="4">
        <f>SQRT(3*$B$3*$B$2*$B$5/(2*$B$4*E11))</f>
        <v>0.6554475863572452</v>
      </c>
      <c r="L11" s="1">
        <v>203</v>
      </c>
      <c r="M11" s="1">
        <f>L11/6.895*1000000</f>
        <v>29441624.365482233</v>
      </c>
      <c r="N11" s="5">
        <f>$B$3*$B$2^3/(4*M11*$B$4*K11^3)</f>
        <v>2.0009641058945395</v>
      </c>
      <c r="O11" s="6">
        <f>3*$B$3*$B$2/(2*$B$4*K11^2)</f>
        <v>25138.989605994684</v>
      </c>
    </row>
    <row r="12" spans="1:15" ht="12.75">
      <c r="A12" t="s">
        <v>6</v>
      </c>
      <c r="B12" s="1">
        <v>7.9</v>
      </c>
      <c r="C12" s="2">
        <f aca="true" t="shared" si="0" ref="C12:C18">B12*0.001123</f>
        <v>0.008871700000000001</v>
      </c>
      <c r="D12" s="1">
        <v>1103</v>
      </c>
      <c r="E12" s="3">
        <f aca="true" t="shared" si="1" ref="E12:E18">D12/6.895*1000</f>
        <v>159970.99347353156</v>
      </c>
      <c r="F12" s="1">
        <v>3</v>
      </c>
      <c r="G12" s="2">
        <f aca="true" t="shared" si="2" ref="G12:G18">C12/SQRT(E12)</f>
        <v>2.2181260720279733E-05</v>
      </c>
      <c r="H12" s="1">
        <v>7</v>
      </c>
      <c r="I12" s="2">
        <f aca="true" t="shared" si="3" ref="I12:I18">C12*F12/SQRT(E12)</f>
        <v>6.654378216083919E-05</v>
      </c>
      <c r="J12" s="1">
        <v>3</v>
      </c>
      <c r="K12" s="4">
        <f aca="true" t="shared" si="4" ref="K12:K18">SQRT(3*$B$3*$B$2*$B$5/(2*$B$4*E12))</f>
        <v>0.3182268986444298</v>
      </c>
      <c r="L12" s="1">
        <v>207</v>
      </c>
      <c r="M12" s="1">
        <f aca="true" t="shared" si="5" ref="M12:M18">L12/6.895*1000000</f>
        <v>30021754.894851346</v>
      </c>
      <c r="N12" s="5">
        <f aca="true" t="shared" si="6" ref="N12:N18">$B$3*$B$2^3/(4*M12*$B$4*K12^3)</f>
        <v>17.146213901693564</v>
      </c>
      <c r="O12" s="6">
        <f aca="true" t="shared" si="7" ref="O12:O18">3*$B$3*$B$2/(2*$B$4*K12^2)</f>
        <v>106647.32898235437</v>
      </c>
    </row>
    <row r="13" spans="1:15" ht="12.75">
      <c r="A13" t="s">
        <v>7</v>
      </c>
      <c r="B13" s="1">
        <v>2.7</v>
      </c>
      <c r="C13" s="2">
        <f t="shared" si="0"/>
        <v>0.0030321000000000002</v>
      </c>
      <c r="D13" s="1">
        <v>469</v>
      </c>
      <c r="E13" s="3">
        <f t="shared" si="1"/>
        <v>68020.30456852792</v>
      </c>
      <c r="F13" s="1">
        <v>6</v>
      </c>
      <c r="G13" s="2">
        <f t="shared" si="2"/>
        <v>1.1625837125275445E-05</v>
      </c>
      <c r="H13" s="1">
        <v>4</v>
      </c>
      <c r="I13" s="2">
        <f t="shared" si="3"/>
        <v>6.975502275165268E-05</v>
      </c>
      <c r="J13" s="1">
        <v>4</v>
      </c>
      <c r="K13" s="4">
        <f t="shared" si="4"/>
        <v>0.48802067487400325</v>
      </c>
      <c r="L13" s="1">
        <v>71</v>
      </c>
      <c r="M13" s="1">
        <f t="shared" si="5"/>
        <v>10297316.896301668</v>
      </c>
      <c r="N13" s="5">
        <f t="shared" si="6"/>
        <v>13.860414860150906</v>
      </c>
      <c r="O13" s="6">
        <f t="shared" si="7"/>
        <v>45346.86971235195</v>
      </c>
    </row>
    <row r="14" spans="1:15" ht="12.75">
      <c r="A14" t="s">
        <v>8</v>
      </c>
      <c r="B14" s="1">
        <v>4.5</v>
      </c>
      <c r="C14" s="2">
        <f t="shared" si="0"/>
        <v>0.005053500000000001</v>
      </c>
      <c r="D14" s="1">
        <v>1185</v>
      </c>
      <c r="E14" s="3">
        <f t="shared" si="1"/>
        <v>171863.66932559825</v>
      </c>
      <c r="F14" s="1">
        <v>45</v>
      </c>
      <c r="G14" s="2">
        <f t="shared" si="2"/>
        <v>1.2189902448312174E-05</v>
      </c>
      <c r="H14" s="1">
        <v>5</v>
      </c>
      <c r="I14" s="2">
        <f t="shared" si="3"/>
        <v>0.0005485456101740479</v>
      </c>
      <c r="J14" s="1">
        <v>7</v>
      </c>
      <c r="K14" s="4">
        <f t="shared" si="4"/>
        <v>0.3070191516724501</v>
      </c>
      <c r="L14" s="1">
        <v>117</v>
      </c>
      <c r="M14" s="1">
        <f t="shared" si="5"/>
        <v>16968817.98404641</v>
      </c>
      <c r="N14" s="5">
        <f t="shared" si="6"/>
        <v>33.78057034808979</v>
      </c>
      <c r="O14" s="6">
        <f t="shared" si="7"/>
        <v>114575.77955039882</v>
      </c>
    </row>
    <row r="15" spans="1:15" ht="12.75">
      <c r="A15" t="s">
        <v>9</v>
      </c>
      <c r="B15" s="1">
        <v>1.2</v>
      </c>
      <c r="C15" s="2">
        <f t="shared" si="0"/>
        <v>0.0013476</v>
      </c>
      <c r="D15" s="1">
        <v>62</v>
      </c>
      <c r="E15" s="3">
        <f t="shared" si="1"/>
        <v>8992.023205221174</v>
      </c>
      <c r="F15" s="1">
        <v>5</v>
      </c>
      <c r="G15" s="2">
        <f t="shared" si="2"/>
        <v>1.4211250436004523E-05</v>
      </c>
      <c r="H15" s="1">
        <v>6</v>
      </c>
      <c r="I15" s="2">
        <f t="shared" si="3"/>
        <v>7.105625218002261E-05</v>
      </c>
      <c r="J15" s="1">
        <v>5</v>
      </c>
      <c r="K15" s="4">
        <f t="shared" si="4"/>
        <v>1.3422357371913283</v>
      </c>
      <c r="L15" s="1">
        <v>2.4</v>
      </c>
      <c r="M15" s="1">
        <f t="shared" si="5"/>
        <v>348078.31762146484</v>
      </c>
      <c r="N15" s="5">
        <f t="shared" si="6"/>
        <v>19.708410825573598</v>
      </c>
      <c r="O15" s="6">
        <f t="shared" si="7"/>
        <v>5994.682136814116</v>
      </c>
    </row>
    <row r="16" spans="1:15" ht="12.75">
      <c r="A16" t="s">
        <v>10</v>
      </c>
      <c r="B16" s="1">
        <v>0.51</v>
      </c>
      <c r="C16" s="2">
        <f t="shared" si="0"/>
        <v>0.00057273</v>
      </c>
      <c r="D16" s="1">
        <v>88</v>
      </c>
      <c r="E16" s="3">
        <f t="shared" si="1"/>
        <v>12762.871646120377</v>
      </c>
      <c r="F16" s="1">
        <v>1.5</v>
      </c>
      <c r="G16" s="2">
        <f t="shared" si="2"/>
        <v>5.06962378327289E-06</v>
      </c>
      <c r="H16" s="1">
        <v>2</v>
      </c>
      <c r="I16" s="2">
        <f t="shared" si="3"/>
        <v>7.604435674909336E-06</v>
      </c>
      <c r="J16" s="1">
        <v>1</v>
      </c>
      <c r="K16" s="4">
        <f t="shared" si="4"/>
        <v>1.1266351752816073</v>
      </c>
      <c r="L16" s="1">
        <v>12.3</v>
      </c>
      <c r="M16" s="1">
        <f t="shared" si="5"/>
        <v>1783901.3778100074</v>
      </c>
      <c r="N16" s="5">
        <f t="shared" si="6"/>
        <v>6.50270737371342</v>
      </c>
      <c r="O16" s="6">
        <f t="shared" si="7"/>
        <v>8508.581097413587</v>
      </c>
    </row>
    <row r="17" spans="1:15" ht="12.75">
      <c r="A17" t="s">
        <v>11</v>
      </c>
      <c r="B17" s="1">
        <v>2</v>
      </c>
      <c r="C17" s="2">
        <f t="shared" si="0"/>
        <v>0.002246</v>
      </c>
      <c r="D17" s="1">
        <v>380</v>
      </c>
      <c r="E17" s="3">
        <f t="shared" si="1"/>
        <v>55112.40029006527</v>
      </c>
      <c r="F17" s="1">
        <v>10</v>
      </c>
      <c r="G17" s="2">
        <f t="shared" si="2"/>
        <v>9.567205198791834E-06</v>
      </c>
      <c r="H17" s="1">
        <v>3</v>
      </c>
      <c r="I17" s="2">
        <f t="shared" si="3"/>
        <v>9.567205198791833E-05</v>
      </c>
      <c r="J17" s="1">
        <v>6</v>
      </c>
      <c r="K17" s="4">
        <f t="shared" si="4"/>
        <v>0.5421667057668751</v>
      </c>
      <c r="L17" s="1">
        <v>21</v>
      </c>
      <c r="M17" s="1">
        <f t="shared" si="5"/>
        <v>3045685.2791878176</v>
      </c>
      <c r="N17" s="5">
        <f t="shared" si="6"/>
        <v>34.17680136465493</v>
      </c>
      <c r="O17" s="6">
        <f t="shared" si="7"/>
        <v>36741.600193376835</v>
      </c>
    </row>
    <row r="18" spans="1:15" ht="12.75">
      <c r="A18" t="s">
        <v>12</v>
      </c>
      <c r="B18" s="1">
        <v>1.6</v>
      </c>
      <c r="C18" s="2">
        <f t="shared" si="0"/>
        <v>0.0017968000000000003</v>
      </c>
      <c r="D18" s="1">
        <v>930</v>
      </c>
      <c r="E18" s="3">
        <f t="shared" si="1"/>
        <v>134880.34807831765</v>
      </c>
      <c r="F18" s="1">
        <v>200</v>
      </c>
      <c r="G18" s="2">
        <f t="shared" si="2"/>
        <v>4.892438779326969E-06</v>
      </c>
      <c r="H18" s="1">
        <v>1</v>
      </c>
      <c r="I18" s="2">
        <f t="shared" si="3"/>
        <v>0.000978487755865394</v>
      </c>
      <c r="J18" s="1">
        <v>8</v>
      </c>
      <c r="K18" s="4">
        <f t="shared" si="4"/>
        <v>0.3465637771217633</v>
      </c>
      <c r="L18" s="1">
        <v>76</v>
      </c>
      <c r="M18" s="1">
        <f t="shared" si="5"/>
        <v>11022480.058013054</v>
      </c>
      <c r="N18" s="5">
        <f t="shared" si="6"/>
        <v>36.15648011415498</v>
      </c>
      <c r="O18" s="6">
        <f t="shared" si="7"/>
        <v>89920.23205221175</v>
      </c>
    </row>
    <row r="21" ht="12.75">
      <c r="A21" t="s">
        <v>31</v>
      </c>
    </row>
    <row r="22" spans="2:15" ht="12.75">
      <c r="B22" s="1" t="s">
        <v>13</v>
      </c>
      <c r="C22" s="1" t="s">
        <v>13</v>
      </c>
      <c r="D22" s="1" t="s">
        <v>14</v>
      </c>
      <c r="E22" s="1" t="s">
        <v>14</v>
      </c>
      <c r="F22" s="1" t="s">
        <v>16</v>
      </c>
      <c r="G22" s="1" t="s">
        <v>25</v>
      </c>
      <c r="H22" s="1" t="s">
        <v>27</v>
      </c>
      <c r="I22" s="1" t="s">
        <v>26</v>
      </c>
      <c r="J22" s="1" t="s">
        <v>28</v>
      </c>
      <c r="K22" s="1" t="s">
        <v>22</v>
      </c>
      <c r="L22" s="1" t="s">
        <v>15</v>
      </c>
      <c r="M22" s="1" t="s">
        <v>15</v>
      </c>
      <c r="N22" s="1" t="s">
        <v>24</v>
      </c>
      <c r="O22" s="1" t="s">
        <v>32</v>
      </c>
    </row>
    <row r="23" spans="2:15" ht="12.75">
      <c r="B23" s="1" t="s">
        <v>17</v>
      </c>
      <c r="C23" s="1" t="s">
        <v>18</v>
      </c>
      <c r="D23" s="1" t="s">
        <v>19</v>
      </c>
      <c r="E23" s="1" t="s">
        <v>21</v>
      </c>
      <c r="F23" s="1"/>
      <c r="G23" s="1"/>
      <c r="H23" s="1"/>
      <c r="I23" s="1"/>
      <c r="J23" s="1"/>
      <c r="K23" s="1" t="s">
        <v>23</v>
      </c>
      <c r="L23" s="1" t="s">
        <v>20</v>
      </c>
      <c r="M23" s="1" t="s">
        <v>21</v>
      </c>
      <c r="N23" s="1" t="s">
        <v>23</v>
      </c>
      <c r="O23" s="1" t="s">
        <v>21</v>
      </c>
    </row>
    <row r="24" spans="1:15" ht="12.75">
      <c r="A24" t="s">
        <v>5</v>
      </c>
      <c r="B24" s="1">
        <v>7.9</v>
      </c>
      <c r="C24" s="2">
        <f>B24*0.001123</f>
        <v>0.008871700000000001</v>
      </c>
      <c r="D24" s="1">
        <v>260</v>
      </c>
      <c r="E24" s="3">
        <f>D24/6.895*1000</f>
        <v>37708.48440899203</v>
      </c>
      <c r="F24" s="1">
        <v>1</v>
      </c>
      <c r="G24" s="2">
        <f>C24/(M24^(1/3))</f>
        <v>2.8731144414346763E-05</v>
      </c>
      <c r="H24" s="1">
        <v>8</v>
      </c>
      <c r="I24" s="2">
        <f>C24*F24/M24^(1/3)</f>
        <v>2.8731144414346763E-05</v>
      </c>
      <c r="J24" s="1">
        <v>2</v>
      </c>
      <c r="K24" s="4">
        <f>$B$2*($B$3/(4*$B$6*M24*$B$4))^(1/3)</f>
        <v>0.825944884908066</v>
      </c>
      <c r="L24" s="1">
        <v>203</v>
      </c>
      <c r="M24" s="1">
        <f>L24/6.895*1000000</f>
        <v>29441624.365482233</v>
      </c>
      <c r="N24" s="5">
        <f>$B$3*$B$2^3/(4*M24*$B$4*K24^3)</f>
        <v>0.9999999999999986</v>
      </c>
      <c r="O24" s="6">
        <f>3*$B$3*$B$2/(2*$B$4*K24^2)</f>
        <v>15831.483755243944</v>
      </c>
    </row>
    <row r="25" spans="1:15" ht="12.75">
      <c r="A25" t="s">
        <v>6</v>
      </c>
      <c r="B25" s="1">
        <v>7.9</v>
      </c>
      <c r="C25" s="2">
        <f aca="true" t="shared" si="8" ref="C25:C31">B25*0.001123</f>
        <v>0.008871700000000001</v>
      </c>
      <c r="D25" s="1">
        <v>1103</v>
      </c>
      <c r="E25" s="3">
        <f aca="true" t="shared" si="9" ref="E25:E31">D25/6.895*1000</f>
        <v>159970.99347353156</v>
      </c>
      <c r="F25" s="1">
        <v>3</v>
      </c>
      <c r="G25" s="2">
        <f aca="true" t="shared" si="10" ref="G25:G31">C25/(M25^(1/3))</f>
        <v>2.8544875681098234E-05</v>
      </c>
      <c r="H25" s="1">
        <v>7</v>
      </c>
      <c r="I25" s="2">
        <f aca="true" t="shared" si="11" ref="I25:I31">C25*F25/M25^(1/3)</f>
        <v>8.56346270432947E-05</v>
      </c>
      <c r="J25" s="1">
        <v>4</v>
      </c>
      <c r="K25" s="4">
        <f aca="true" t="shared" si="12" ref="K25:K31">$B$2*($B$3/(4*$B$6*M25*$B$4))^(1/3)</f>
        <v>0.820590148416327</v>
      </c>
      <c r="L25" s="1">
        <v>207</v>
      </c>
      <c r="M25" s="1">
        <f aca="true" t="shared" si="13" ref="M25:M31">L25/6.895*1000000</f>
        <v>30021754.894851346</v>
      </c>
      <c r="N25" s="5">
        <f aca="true" t="shared" si="14" ref="N25:N31">$B$3*$B$2^3/(4*M25*$B$4*K25^3)</f>
        <v>1.0000000000000002</v>
      </c>
      <c r="O25" s="6">
        <f aca="true" t="shared" si="15" ref="O25:O31">3*$B$3*$B$2/(2*$B$4*K25^2)</f>
        <v>16038.773635992617</v>
      </c>
    </row>
    <row r="26" spans="1:15" ht="12.75">
      <c r="A26" t="s">
        <v>7</v>
      </c>
      <c r="B26" s="1">
        <v>2.7</v>
      </c>
      <c r="C26" s="2">
        <f t="shared" si="8"/>
        <v>0.0030321000000000002</v>
      </c>
      <c r="D26" s="1">
        <v>469</v>
      </c>
      <c r="E26" s="3">
        <f t="shared" si="9"/>
        <v>68020.30456852792</v>
      </c>
      <c r="F26" s="1">
        <v>6</v>
      </c>
      <c r="G26" s="2">
        <f t="shared" si="10"/>
        <v>1.3936984841540464E-05</v>
      </c>
      <c r="H26" s="1">
        <v>4</v>
      </c>
      <c r="I26" s="2">
        <f t="shared" si="11"/>
        <v>8.36219090492428E-05</v>
      </c>
      <c r="J26" s="1">
        <v>3</v>
      </c>
      <c r="K26" s="4">
        <f t="shared" si="12"/>
        <v>1.1722771441916402</v>
      </c>
      <c r="L26" s="1">
        <v>71</v>
      </c>
      <c r="M26" s="1">
        <f t="shared" si="13"/>
        <v>10297316.896301668</v>
      </c>
      <c r="N26" s="5">
        <f t="shared" si="14"/>
        <v>1.0000000000000004</v>
      </c>
      <c r="O26" s="6">
        <f t="shared" si="15"/>
        <v>7858.925289083885</v>
      </c>
    </row>
    <row r="27" spans="1:15" ht="12.75">
      <c r="A27" t="s">
        <v>8</v>
      </c>
      <c r="B27" s="1">
        <v>4.5</v>
      </c>
      <c r="C27" s="2">
        <f t="shared" si="8"/>
        <v>0.005053500000000001</v>
      </c>
      <c r="D27" s="1">
        <v>1185</v>
      </c>
      <c r="E27" s="3">
        <f t="shared" si="9"/>
        <v>171863.66932559825</v>
      </c>
      <c r="F27" s="1">
        <v>45</v>
      </c>
      <c r="G27" s="2">
        <f t="shared" si="10"/>
        <v>1.966565456288367E-05</v>
      </c>
      <c r="H27" s="1">
        <v>6</v>
      </c>
      <c r="I27" s="2">
        <f t="shared" si="11"/>
        <v>0.0008849544553297653</v>
      </c>
      <c r="J27" s="1">
        <v>7</v>
      </c>
      <c r="K27" s="4">
        <f t="shared" si="12"/>
        <v>0.9924785438923577</v>
      </c>
      <c r="L27" s="1">
        <v>117</v>
      </c>
      <c r="M27" s="1">
        <f t="shared" si="13"/>
        <v>16968817.98404641</v>
      </c>
      <c r="N27" s="5">
        <f t="shared" si="14"/>
        <v>0.9999999999999987</v>
      </c>
      <c r="O27" s="6">
        <f t="shared" si="15"/>
        <v>10964.314950768758</v>
      </c>
    </row>
    <row r="28" spans="1:15" ht="12.75">
      <c r="A28" t="s">
        <v>9</v>
      </c>
      <c r="B28" s="1">
        <v>1.2</v>
      </c>
      <c r="C28" s="2">
        <f t="shared" si="8"/>
        <v>0.0013476</v>
      </c>
      <c r="D28" s="1">
        <v>62</v>
      </c>
      <c r="E28" s="3">
        <f t="shared" si="9"/>
        <v>8992.023205221174</v>
      </c>
      <c r="F28" s="1">
        <v>5</v>
      </c>
      <c r="G28" s="2">
        <f t="shared" si="10"/>
        <v>1.9157346095246855E-05</v>
      </c>
      <c r="H28" s="1">
        <v>5</v>
      </c>
      <c r="I28" s="2">
        <f t="shared" si="11"/>
        <v>9.578673047623426E-05</v>
      </c>
      <c r="J28" s="1">
        <v>5</v>
      </c>
      <c r="K28" s="4">
        <f t="shared" si="12"/>
        <v>3.6255953679271777</v>
      </c>
      <c r="L28" s="1">
        <v>2.4</v>
      </c>
      <c r="M28" s="1">
        <f t="shared" si="13"/>
        <v>348078.31762146484</v>
      </c>
      <c r="N28" s="5">
        <f t="shared" si="14"/>
        <v>0.9999999999999992</v>
      </c>
      <c r="O28" s="6">
        <f t="shared" si="15"/>
        <v>821.6088125288196</v>
      </c>
    </row>
    <row r="29" spans="1:15" ht="12.75">
      <c r="A29" t="s">
        <v>10</v>
      </c>
      <c r="B29" s="1">
        <v>0.51</v>
      </c>
      <c r="C29" s="2">
        <f t="shared" si="8"/>
        <v>0.00057273</v>
      </c>
      <c r="D29" s="1">
        <v>88</v>
      </c>
      <c r="E29" s="3">
        <f t="shared" si="9"/>
        <v>12762.871646120377</v>
      </c>
      <c r="F29" s="1">
        <v>1.5</v>
      </c>
      <c r="G29" s="2">
        <f t="shared" si="10"/>
        <v>4.7223660940667495E-06</v>
      </c>
      <c r="H29" s="1">
        <v>1</v>
      </c>
      <c r="I29" s="2">
        <f t="shared" si="11"/>
        <v>7.083549141100125E-06</v>
      </c>
      <c r="J29" s="1">
        <v>1</v>
      </c>
      <c r="K29" s="4">
        <f t="shared" si="12"/>
        <v>2.102881062983583</v>
      </c>
      <c r="L29" s="1">
        <v>12.3</v>
      </c>
      <c r="M29" s="1">
        <f t="shared" si="13"/>
        <v>1783901.3778100074</v>
      </c>
      <c r="N29" s="5">
        <f t="shared" si="14"/>
        <v>1.0000000000000007</v>
      </c>
      <c r="O29" s="6">
        <f t="shared" si="15"/>
        <v>2442.273714600904</v>
      </c>
    </row>
    <row r="30" spans="1:15" ht="12.75">
      <c r="A30" t="s">
        <v>11</v>
      </c>
      <c r="B30" s="1">
        <v>2</v>
      </c>
      <c r="C30" s="2">
        <f t="shared" si="8"/>
        <v>0.002246</v>
      </c>
      <c r="D30" s="1">
        <v>380</v>
      </c>
      <c r="E30" s="3">
        <f t="shared" si="9"/>
        <v>55112.40029006527</v>
      </c>
      <c r="F30" s="1">
        <v>10</v>
      </c>
      <c r="G30" s="2">
        <f t="shared" si="10"/>
        <v>1.5494637151292543E-05</v>
      </c>
      <c r="H30" s="1">
        <v>3</v>
      </c>
      <c r="I30" s="2">
        <f t="shared" si="11"/>
        <v>0.00015494637151292542</v>
      </c>
      <c r="J30" s="1">
        <v>6</v>
      </c>
      <c r="K30" s="4">
        <f t="shared" si="12"/>
        <v>1.7594488632444802</v>
      </c>
      <c r="L30" s="1">
        <v>21</v>
      </c>
      <c r="M30" s="1">
        <f t="shared" si="13"/>
        <v>3045685.2791878176</v>
      </c>
      <c r="N30" s="5">
        <f t="shared" si="14"/>
        <v>1.0000000000000007</v>
      </c>
      <c r="O30" s="6">
        <f t="shared" si="15"/>
        <v>3488.754884288708</v>
      </c>
    </row>
    <row r="31" spans="1:15" ht="12.75">
      <c r="A31" t="s">
        <v>12</v>
      </c>
      <c r="B31" s="1">
        <v>1.6</v>
      </c>
      <c r="C31" s="2">
        <f t="shared" si="8"/>
        <v>0.0017968000000000003</v>
      </c>
      <c r="D31" s="1">
        <v>930</v>
      </c>
      <c r="E31" s="3">
        <f t="shared" si="9"/>
        <v>134880.34807831765</v>
      </c>
      <c r="F31" s="1">
        <v>200</v>
      </c>
      <c r="G31" s="2">
        <f t="shared" si="10"/>
        <v>8.073712833528943E-06</v>
      </c>
      <c r="H31" s="1">
        <v>2</v>
      </c>
      <c r="I31" s="2">
        <f t="shared" si="11"/>
        <v>0.0016147425667057886</v>
      </c>
      <c r="J31" s="1">
        <v>8</v>
      </c>
      <c r="K31" s="4">
        <f t="shared" si="12"/>
        <v>1.1459839885577676</v>
      </c>
      <c r="L31" s="1">
        <v>76</v>
      </c>
      <c r="M31" s="1">
        <f t="shared" si="13"/>
        <v>11022480.058013054</v>
      </c>
      <c r="N31" s="5">
        <f t="shared" si="14"/>
        <v>0.9999999999999976</v>
      </c>
      <c r="O31" s="6">
        <f t="shared" si="15"/>
        <v>8223.68858117202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Science and Mechanics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Lissenden</dc:creator>
  <cp:keywords/>
  <dc:description/>
  <cp:lastModifiedBy>Cliff Lissenden</cp:lastModifiedBy>
  <cp:lastPrinted>2007-05-30T17:16:07Z</cp:lastPrinted>
  <dcterms:created xsi:type="dcterms:W3CDTF">2007-05-30T15:53:21Z</dcterms:created>
  <dcterms:modified xsi:type="dcterms:W3CDTF">2007-05-30T17:24:30Z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